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g\AppData\Local\Microsoft\Windows\INetCache\Content.Outlook\WCV1TB97\"/>
    </mc:Choice>
  </mc:AlternateContent>
  <xr:revisionPtr revIDLastSave="0" documentId="13_ncr:1_{6A6159BC-56CD-404E-9EA8-499B5DA21385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Vorlage Meldung inkl. Beispiel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0" i="2" l="1"/>
  <c r="G20" i="2"/>
  <c r="G18" i="2"/>
  <c r="F41" i="2" l="1"/>
  <c r="G41" i="2" s="1"/>
  <c r="I22" i="2"/>
  <c r="F50" i="2" l="1"/>
  <c r="H22" i="2"/>
  <c r="G31" i="2" l="1"/>
  <c r="G34" i="2" l="1"/>
  <c r="H34" i="2" s="1"/>
  <c r="G33" i="2"/>
  <c r="H33" i="2" s="1"/>
  <c r="G32" i="2"/>
  <c r="H32" i="2" s="1"/>
  <c r="H31" i="2"/>
  <c r="F36" i="2"/>
  <c r="F43" i="2" s="1"/>
  <c r="G22" i="2"/>
  <c r="F45" i="2" l="1"/>
  <c r="G36" i="2"/>
  <c r="G43" i="2" s="1"/>
  <c r="H36" i="2" l="1"/>
  <c r="F49" i="2" l="1"/>
  <c r="F51" i="2" l="1"/>
</calcChain>
</file>

<file path=xl/sharedStrings.xml><?xml version="1.0" encoding="utf-8"?>
<sst xmlns="http://schemas.openxmlformats.org/spreadsheetml/2006/main" count="109" uniqueCount="76">
  <si>
    <t>Aufzeichnungs- und Übermittlungspflicht gem § 8 EKBG-S</t>
  </si>
  <si>
    <t>Kraftwerk</t>
  </si>
  <si>
    <t>Zählpunkt</t>
  </si>
  <si>
    <t>1.</t>
  </si>
  <si>
    <t>2.</t>
  </si>
  <si>
    <t>Liste der Kraftwerke, Zählpunkte und Strombezugsrechte</t>
  </si>
  <si>
    <t>Summe Erzeugung</t>
  </si>
  <si>
    <t>Monatliche Erzeugungsübersicht (Monat, Jahr) gem § 3 EKBG-S</t>
  </si>
  <si>
    <t>Monatliche Erlösübersicht (Monat, Jahr) gem § 3 EKBG-S</t>
  </si>
  <si>
    <t xml:space="preserve"> </t>
  </si>
  <si>
    <t>Kontrollsumme / Differenz</t>
  </si>
  <si>
    <t>Bemessung</t>
  </si>
  <si>
    <r>
      <rPr>
        <b/>
        <sz val="11"/>
        <color theme="1"/>
        <rFont val="Calibri"/>
        <family val="2"/>
        <scheme val="minor"/>
      </rPr>
      <t>Technologiekategorie</t>
    </r>
    <r>
      <rPr>
        <sz val="11"/>
        <color theme="1"/>
        <rFont val="Calibri"/>
        <family val="2"/>
        <scheme val="minor"/>
      </rPr>
      <t xml:space="preserve">
gem </t>
    </r>
    <r>
      <rPr>
        <b/>
        <sz val="11"/>
        <color theme="1"/>
        <rFont val="Calibri"/>
        <family val="2"/>
        <scheme val="minor"/>
      </rPr>
      <t>§1 (3</t>
    </r>
    <r>
      <rPr>
        <sz val="11"/>
        <color theme="1"/>
        <rFont val="Calibri"/>
        <family val="2"/>
        <scheme val="minor"/>
      </rPr>
      <t>) EKBS</t>
    </r>
  </si>
  <si>
    <r>
      <rPr>
        <b/>
        <sz val="11"/>
        <color theme="1"/>
        <rFont val="Calibri"/>
        <family val="2"/>
        <scheme val="minor"/>
      </rPr>
      <t>Befreiung</t>
    </r>
    <r>
      <rPr>
        <sz val="11"/>
        <color theme="1"/>
        <rFont val="Calibri"/>
        <family val="2"/>
        <scheme val="minor"/>
      </rPr>
      <t xml:space="preserve"> 
gem </t>
    </r>
    <r>
      <rPr>
        <b/>
        <sz val="11"/>
        <color theme="1"/>
        <rFont val="Calibri"/>
        <family val="2"/>
        <scheme val="minor"/>
      </rPr>
      <t>§ 2</t>
    </r>
    <r>
      <rPr>
        <sz val="11"/>
        <color theme="1"/>
        <rFont val="Calibri"/>
        <family val="2"/>
        <scheme val="minor"/>
      </rPr>
      <t xml:space="preserve"> EKBG-S</t>
    </r>
  </si>
  <si>
    <r>
      <rPr>
        <b/>
        <sz val="11"/>
        <color theme="1"/>
        <rFont val="Calibri"/>
        <family val="2"/>
        <scheme val="minor"/>
      </rPr>
      <t>Wirtschaftlicher Eigentümer</t>
    </r>
    <r>
      <rPr>
        <sz val="11"/>
        <color theme="1"/>
        <rFont val="Calibri"/>
        <family val="2"/>
        <scheme val="minor"/>
      </rPr>
      <t xml:space="preserve">
gem. </t>
    </r>
    <r>
      <rPr>
        <b/>
        <sz val="11"/>
        <color theme="1"/>
        <rFont val="Calibri"/>
        <family val="2"/>
        <scheme val="minor"/>
      </rPr>
      <t>§ 5 (1)</t>
    </r>
    <r>
      <rPr>
        <sz val="11"/>
        <color theme="1"/>
        <rFont val="Calibri"/>
        <family val="2"/>
        <scheme val="minor"/>
      </rPr>
      <t xml:space="preserve"> EKB-S</t>
    </r>
  </si>
  <si>
    <t>WK_1</t>
  </si>
  <si>
    <t>AT005000000000000000000000000815A</t>
  </si>
  <si>
    <t>SBR_1</t>
  </si>
  <si>
    <t>AT005000000000000000000000000815B</t>
  </si>
  <si>
    <t>VNB_1</t>
  </si>
  <si>
    <t>Netzbetreiber</t>
  </si>
  <si>
    <t>ÜNB_2</t>
  </si>
  <si>
    <t>Wasserkraft</t>
  </si>
  <si>
    <t>Realisierung Veräußerungsrecht Strom aus Windenergie</t>
  </si>
  <si>
    <t>gemäß § 2 Abs 3. Regelarbeit</t>
  </si>
  <si>
    <t>50 MW</t>
  </si>
  <si>
    <t>30 MW, Veräußerungsrecht davon 50 %</t>
  </si>
  <si>
    <t>ja</t>
  </si>
  <si>
    <t>Portfolio aus WK_1, SBR_1</t>
  </si>
  <si>
    <t>AT005000000000000000000000000815A, AT005000000000000000000000000815B</t>
  </si>
  <si>
    <t>VNB_1, ÜNB_1</t>
  </si>
  <si>
    <t>Kraftwerk, ZP, 
Bezugsrecht</t>
  </si>
  <si>
    <t xml:space="preserve">Erlöse aus langfristiger Vermarktung
(zB Terminmarkt inkl. PPAs) </t>
  </si>
  <si>
    <t xml:space="preserve">Erlöse aus kurzfristiger Vermarktung 
(zB Spotmarkt)  </t>
  </si>
  <si>
    <t>Monatserlös (+)
Monatsaufwand (-) [EUR]</t>
  </si>
  <si>
    <t>Durchschnittspreis [EUR/MWh]</t>
  </si>
  <si>
    <t>- Bemessung ist 90 % des Mehrerlöses über EUR/MWh 140 hinaus</t>
  </si>
  <si>
    <t>- Wenn Durchschnittspreis über EUR/MWh 140, dann</t>
  </si>
  <si>
    <t>Monatsmenge 
Veräußerung [MWh]</t>
  </si>
  <si>
    <r>
      <t>Aufwand</t>
    </r>
    <r>
      <rPr>
        <strike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 xml:space="preserve">Rückdeckung / Erzeugungsabweichungen
(zB Spot)  </t>
    </r>
  </si>
  <si>
    <t>Anmerkung</t>
  </si>
  <si>
    <t>Mischpreis für Strukturausgleich, Abweichungen vom Planjahr</t>
  </si>
  <si>
    <t>Mischpreis aus kurzfristiger Vermarktung</t>
  </si>
  <si>
    <t>Saldo aus Kosten und Erlösen</t>
  </si>
  <si>
    <t>Monatsmenge befreit [MWh]</t>
  </si>
  <si>
    <t>Monatsmenge für Abschöpfung [MWh]</t>
  </si>
  <si>
    <t>KWK_1</t>
  </si>
  <si>
    <t>AT005000000000000000000000001815C</t>
  </si>
  <si>
    <t>ÜNB_3</t>
  </si>
  <si>
    <t>Biomasse</t>
  </si>
  <si>
    <t>30 MW</t>
  </si>
  <si>
    <t>Invest- plus Betriebskosten + 20% &gt; Markterlös</t>
  </si>
  <si>
    <t>Erlös KWK-Vermarktung</t>
  </si>
  <si>
    <t>Überschusserlöse gem. § 3 Abs 2</t>
  </si>
  <si>
    <t>Überschusserlöse gem. § 3 Abs 3</t>
  </si>
  <si>
    <t>§ 3 Abs 2</t>
  </si>
  <si>
    <t>§ 3 Abs 3</t>
  </si>
  <si>
    <t>=WENN(H41&gt;250;90%*(F41*(H41-250));0)</t>
  </si>
  <si>
    <r>
      <t xml:space="preserve">Nachgewiesene Investitions- und Betriebskosten </t>
    </r>
    <r>
      <rPr>
        <sz val="10"/>
        <color theme="1"/>
        <rFont val="Calibri"/>
        <family val="2"/>
        <scheme val="minor"/>
      </rPr>
      <t>zuzüglich Aufschlag gem. § 3 Abs 3 [EUR]</t>
    </r>
  </si>
  <si>
    <t>Summe Mengen, Erlöse</t>
  </si>
  <si>
    <r>
      <rPr>
        <b/>
        <sz val="11"/>
        <color theme="1"/>
        <rFont val="Calibri"/>
        <family val="2"/>
        <scheme val="minor"/>
      </rPr>
      <t>Beitragspflichtig sind Anlagen mit installierter Kapazität &gt; 1 MW</t>
    </r>
    <r>
      <rPr>
        <sz val="11"/>
        <color theme="1"/>
        <rFont val="Calibri"/>
        <family val="2"/>
        <scheme val="minor"/>
      </rPr>
      <t xml:space="preserve">
gem </t>
    </r>
    <r>
      <rPr>
        <b/>
        <sz val="11"/>
        <color theme="1"/>
        <rFont val="Calibri"/>
        <family val="2"/>
        <scheme val="minor"/>
      </rPr>
      <t>§5 (1)</t>
    </r>
    <r>
      <rPr>
        <sz val="11"/>
        <color theme="1"/>
        <rFont val="Calibri"/>
        <family val="2"/>
        <scheme val="minor"/>
      </rPr>
      <t xml:space="preserve"> EKBG-S</t>
    </r>
  </si>
  <si>
    <t xml:space="preserve">Erlös/Aufwand Ausgleichsenergie  </t>
  </si>
  <si>
    <t>neg</t>
  </si>
  <si>
    <t>3.</t>
  </si>
  <si>
    <t>4.</t>
  </si>
  <si>
    <r>
      <t>=WENN(H</t>
    </r>
    <r>
      <rPr>
        <sz val="11"/>
        <rFont val="Calibri"/>
        <family val="2"/>
      </rPr>
      <t>36</t>
    </r>
    <r>
      <rPr>
        <sz val="11"/>
        <rFont val="Calibri"/>
        <family val="2"/>
        <scheme val="minor"/>
      </rPr>
      <t>&gt;140;90%*(F36*(H36-140));0)</t>
    </r>
  </si>
  <si>
    <t>- Die Liste der registrierten Anlagenbetreiber liegt bei E-Control vor. (&gt; 10 MW)</t>
  </si>
  <si>
    <t>- Die jeweiligen Erzeugungsdaten liegen den jeweiligen Netzbetreibern (auch &lt; 10 MW) wie auch der APCS vor.</t>
  </si>
  <si>
    <t xml:space="preserve"> Bemessung für Kraftwerksportfolio; Summe Monatsbemessung</t>
  </si>
  <si>
    <t>Monatsmenge nicht steuerbar gem. § 3 Abs 3 [MWh]</t>
  </si>
  <si>
    <r>
      <rPr>
        <b/>
        <sz val="11"/>
        <rFont val="Calibri"/>
        <family val="2"/>
        <scheme val="minor"/>
      </rPr>
      <t>Durchschnitts-Marktpreis für Portfoliovermarktung ("Mischpreis")</t>
    </r>
    <r>
      <rPr>
        <sz val="11"/>
        <rFont val="Calibri"/>
        <family val="2"/>
        <scheme val="minor"/>
      </rPr>
      <t>:
bei externen (Absicherungs-)Geschäften Vertragspreis, 
bei Nutzung in integrierten Unternehmen fremdüblicher Preis zum Stichtag der jeweiligen Übertragung von/zu den Unternehmenseinheiten zuzüglich / abzüglich Strukturierungskosten &amp; Dienstleistung. 
Bsp: Settlementpreis EEX für Base vom 21.04.2021 für Lieferung in 2022 in AT zuzüglich / abzüglich Strukturierungskosten &amp; Dienstleistung.</t>
    </r>
  </si>
  <si>
    <t>erzeugte Monatsmenge</t>
  </si>
  <si>
    <t>davon</t>
  </si>
  <si>
    <t>Summe [MWh], [EUR], [EUR/MWh]</t>
  </si>
  <si>
    <r>
      <t xml:space="preserve">Vorbehaltlich der Konkretisierungen gemäß § 9 EKBSG (Verordnungsermächtigungen):   Vorlage zur Meldung gem. § 8 (3) EKBSG (erstmalig bis zum 20.01.2023 zu senden an: </t>
    </r>
    <r>
      <rPr>
        <b/>
        <u/>
        <sz val="14"/>
        <color theme="1"/>
        <rFont val="Calibri"/>
        <family val="2"/>
        <scheme val="minor"/>
      </rPr>
      <t>Abt-VI-2a@bmk.gv.at</t>
    </r>
    <r>
      <rPr>
        <b/>
        <sz val="14"/>
        <color theme="1"/>
        <rFont val="Calibri"/>
        <family val="2"/>
        <scheme val="minor"/>
      </rPr>
      <t xml:space="preserve">) </t>
    </r>
  </si>
  <si>
    <t>Summe (90% der) Überschusserlöse - qualifizierte Schätzung vorbehaltlich der Clearing-Ergebnisse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</si>
</sst>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.000_-;\-* #,##0.000_-;_-* &quot;-&quot;??_-;_-@_-"/>
    <numFmt numFmtId="165" formatCode="#,##0.000"/>
    <numFmt numFmtId="166" formatCode="_-* #,##0.00_-;\-* #,##0.00_-;_-* &quot;-&quot;???_-;_-@_-"/>
    <numFmt numFmtId="167" formatCode="_-* #,##0.000_-;\-* #,##0.000_-;_-* &quot;-&quot;???_-;_-@_-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FFFFFF"/>
      <name val="Arial"/>
      <family val="2"/>
    </font>
    <font>
      <strike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trike/>
      <sz val="11"/>
      <color rgb="FF00B05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u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4472C4"/>
        <bgColor rgb="FF4472C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rgb="FFFFFFFF"/>
      </left>
      <right style="thin">
        <color rgb="FFFFFFFF"/>
      </right>
      <top/>
      <bottom style="thick">
        <color rgb="FFFFFFFF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41">
    <xf numFmtId="0" fontId="0" fillId="0" borderId="0" xfId="0"/>
    <xf numFmtId="0" fontId="2" fillId="2" borderId="1" xfId="0" applyFont="1" applyFill="1" applyBorder="1" applyAlignment="1">
      <alignment horizontal="left" vertical="center" indent="1" readingOrder="1"/>
    </xf>
    <xf numFmtId="0" fontId="0" fillId="0" borderId="0" xfId="0" quotePrefix="1"/>
    <xf numFmtId="0" fontId="1" fillId="0" borderId="0" xfId="0" applyFont="1"/>
    <xf numFmtId="0" fontId="0" fillId="0" borderId="2" xfId="0" applyBorder="1"/>
    <xf numFmtId="2" fontId="0" fillId="0" borderId="0" xfId="0" applyNumberFormat="1"/>
    <xf numFmtId="2" fontId="0" fillId="0" borderId="2" xfId="0" applyNumberFormat="1" applyBorder="1"/>
    <xf numFmtId="0" fontId="1" fillId="0" borderId="2" xfId="0" applyFont="1" applyBorder="1"/>
    <xf numFmtId="0" fontId="0" fillId="0" borderId="2" xfId="0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0" xfId="0" applyFont="1" applyAlignment="1">
      <alignment horizontal="right"/>
    </xf>
    <xf numFmtId="0" fontId="0" fillId="0" borderId="0" xfId="0" applyAlignment="1">
      <alignment horizontal="right"/>
    </xf>
    <xf numFmtId="0" fontId="0" fillId="0" borderId="0" xfId="0" applyAlignment="1">
      <alignment wrapText="1"/>
    </xf>
    <xf numFmtId="43" fontId="0" fillId="0" borderId="0" xfId="1" applyFont="1"/>
    <xf numFmtId="165" fontId="0" fillId="0" borderId="0" xfId="0" applyNumberFormat="1"/>
    <xf numFmtId="165" fontId="0" fillId="0" borderId="2" xfId="0" applyNumberFormat="1" applyBorder="1"/>
    <xf numFmtId="165" fontId="0" fillId="0" borderId="0" xfId="1" applyNumberFormat="1" applyFont="1"/>
    <xf numFmtId="164" fontId="0" fillId="0" borderId="0" xfId="1" applyNumberFormat="1" applyFont="1"/>
    <xf numFmtId="166" fontId="0" fillId="0" borderId="0" xfId="0" applyNumberFormat="1"/>
    <xf numFmtId="2" fontId="1" fillId="0" borderId="0" xfId="0" applyNumberFormat="1" applyFont="1"/>
    <xf numFmtId="4" fontId="0" fillId="0" borderId="0" xfId="0" applyNumberFormat="1"/>
    <xf numFmtId="43" fontId="0" fillId="0" borderId="2" xfId="1" applyFont="1" applyBorder="1"/>
    <xf numFmtId="0" fontId="1" fillId="0" borderId="0" xfId="0" applyFont="1" applyAlignment="1">
      <alignment wrapText="1"/>
    </xf>
    <xf numFmtId="0" fontId="0" fillId="0" borderId="0" xfId="0" applyAlignment="1">
      <alignment horizontal="center"/>
    </xf>
    <xf numFmtId="0" fontId="1" fillId="4" borderId="0" xfId="0" applyFont="1" applyFill="1"/>
    <xf numFmtId="0" fontId="0" fillId="4" borderId="0" xfId="0" applyFill="1"/>
    <xf numFmtId="167" fontId="0" fillId="4" borderId="0" xfId="0" applyNumberFormat="1" applyFill="1"/>
    <xf numFmtId="43" fontId="0" fillId="4" borderId="0" xfId="0" applyNumberFormat="1" applyFill="1"/>
    <xf numFmtId="43" fontId="1" fillId="0" borderId="0" xfId="0" applyNumberFormat="1" applyFont="1"/>
    <xf numFmtId="0" fontId="6" fillId="0" borderId="0" xfId="0" quotePrefix="1" applyFont="1"/>
    <xf numFmtId="0" fontId="0" fillId="3" borderId="4" xfId="0" applyFill="1" applyBorder="1" applyAlignment="1">
      <alignment vertical="center"/>
    </xf>
    <xf numFmtId="0" fontId="8" fillId="0" borderId="0" xfId="0" quotePrefix="1" applyFont="1"/>
    <xf numFmtId="0" fontId="7" fillId="5" borderId="0" xfId="0" applyFont="1" applyFill="1" applyAlignment="1">
      <alignment vertical="center"/>
    </xf>
    <xf numFmtId="0" fontId="0" fillId="5" borderId="0" xfId="0" applyFill="1"/>
    <xf numFmtId="0" fontId="0" fillId="0" borderId="4" xfId="0" applyBorder="1"/>
    <xf numFmtId="164" fontId="0" fillId="3" borderId="3" xfId="1" applyNumberFormat="1" applyFont="1" applyFill="1" applyBorder="1"/>
    <xf numFmtId="43" fontId="0" fillId="3" borderId="3" xfId="1" applyFont="1" applyFill="1" applyBorder="1"/>
    <xf numFmtId="0" fontId="10" fillId="0" borderId="2" xfId="0" applyFont="1" applyBorder="1"/>
    <xf numFmtId="0" fontId="11" fillId="0" borderId="0" xfId="0" applyFont="1"/>
    <xf numFmtId="0" fontId="0" fillId="0" borderId="2" xfId="0" quotePrefix="1" applyBorder="1"/>
    <xf numFmtId="0" fontId="8" fillId="3" borderId="0" xfId="0" applyFont="1" applyFill="1" applyAlignment="1">
      <alignment horizontal="left" vertical="center" wrapText="1"/>
    </xf>
  </cellXfs>
  <cellStyles count="2">
    <cellStyle name="Komma" xfId="1" builtinId="3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J51"/>
  <sheetViews>
    <sheetView tabSelected="1" zoomScaleNormal="100" workbookViewId="0">
      <selection activeCell="F39" sqref="F39"/>
    </sheetView>
  </sheetViews>
  <sheetFormatPr baseColWidth="10" defaultRowHeight="14.4" x14ac:dyDescent="0.3"/>
  <cols>
    <col min="1" max="1" width="4.109375" customWidth="1"/>
    <col min="2" max="2" width="30.44140625" customWidth="1"/>
    <col min="3" max="3" width="23.88671875" customWidth="1"/>
    <col min="4" max="4" width="50.6640625" customWidth="1"/>
    <col min="5" max="5" width="22.6640625" customWidth="1"/>
    <col min="6" max="6" width="56.5546875" customWidth="1"/>
    <col min="7" max="7" width="27.6640625" customWidth="1"/>
    <col min="8" max="8" width="46" customWidth="1"/>
    <col min="9" max="9" width="31.5546875" customWidth="1"/>
    <col min="10" max="11" width="22.6640625" customWidth="1"/>
  </cols>
  <sheetData>
    <row r="1" spans="1:10" ht="45" customHeight="1" x14ac:dyDescent="0.3">
      <c r="A1" s="32" t="s">
        <v>74</v>
      </c>
      <c r="B1" s="33"/>
      <c r="C1" s="33"/>
      <c r="D1" s="33"/>
      <c r="E1" s="33"/>
      <c r="F1" s="33"/>
      <c r="G1" s="33"/>
      <c r="H1" s="33"/>
      <c r="I1" s="33"/>
      <c r="J1" s="33"/>
    </row>
    <row r="2" spans="1:10" ht="15" thickBot="1" x14ac:dyDescent="0.35">
      <c r="A2" s="1"/>
      <c r="B2" s="1" t="s">
        <v>0</v>
      </c>
      <c r="C2" s="1"/>
      <c r="D2" s="1"/>
      <c r="E2" s="1"/>
      <c r="F2" s="1"/>
      <c r="G2" s="1"/>
      <c r="H2" s="1"/>
      <c r="I2" s="1"/>
      <c r="J2" s="1"/>
    </row>
    <row r="3" spans="1:10" ht="15" thickTop="1" x14ac:dyDescent="0.3"/>
    <row r="4" spans="1:10" x14ac:dyDescent="0.3">
      <c r="B4" s="31" t="s">
        <v>66</v>
      </c>
    </row>
    <row r="5" spans="1:10" x14ac:dyDescent="0.3">
      <c r="B5" s="31" t="s">
        <v>67</v>
      </c>
    </row>
    <row r="6" spans="1:10" x14ac:dyDescent="0.3">
      <c r="B6" s="29"/>
    </row>
    <row r="8" spans="1:10" ht="15" thickBot="1" x14ac:dyDescent="0.35">
      <c r="A8" s="1" t="s">
        <v>3</v>
      </c>
      <c r="B8" s="1" t="s">
        <v>5</v>
      </c>
      <c r="C8" s="1"/>
      <c r="D8" s="1"/>
      <c r="E8" s="1"/>
      <c r="F8" s="1"/>
      <c r="G8" s="1"/>
      <c r="H8" s="1"/>
      <c r="I8" s="1"/>
      <c r="J8" s="1"/>
    </row>
    <row r="9" spans="1:10" ht="15" thickTop="1" x14ac:dyDescent="0.3"/>
    <row r="10" spans="1:10" ht="65.099999999999994" customHeight="1" x14ac:dyDescent="0.3">
      <c r="C10" s="7" t="s">
        <v>1</v>
      </c>
      <c r="D10" s="7" t="s">
        <v>2</v>
      </c>
      <c r="E10" s="7" t="s">
        <v>20</v>
      </c>
      <c r="F10" s="8" t="s">
        <v>12</v>
      </c>
      <c r="G10" s="8" t="s">
        <v>13</v>
      </c>
      <c r="H10" s="8" t="s">
        <v>60</v>
      </c>
      <c r="I10" s="9" t="s">
        <v>58</v>
      </c>
      <c r="J10" s="8" t="s">
        <v>14</v>
      </c>
    </row>
    <row r="11" spans="1:10" x14ac:dyDescent="0.3">
      <c r="C11" t="s">
        <v>15</v>
      </c>
      <c r="D11" t="s">
        <v>16</v>
      </c>
      <c r="E11" t="s">
        <v>19</v>
      </c>
      <c r="F11" t="s">
        <v>22</v>
      </c>
      <c r="H11" t="s">
        <v>25</v>
      </c>
      <c r="J11" s="23" t="s">
        <v>27</v>
      </c>
    </row>
    <row r="12" spans="1:10" x14ac:dyDescent="0.3">
      <c r="C12" t="s">
        <v>17</v>
      </c>
      <c r="D12" t="s">
        <v>18</v>
      </c>
      <c r="E12" t="s">
        <v>21</v>
      </c>
      <c r="F12" t="s">
        <v>23</v>
      </c>
      <c r="G12" t="s">
        <v>24</v>
      </c>
      <c r="H12" t="s">
        <v>26</v>
      </c>
      <c r="J12" s="23" t="s">
        <v>27</v>
      </c>
    </row>
    <row r="13" spans="1:10" x14ac:dyDescent="0.3">
      <c r="C13" t="s">
        <v>46</v>
      </c>
      <c r="D13" t="s">
        <v>47</v>
      </c>
      <c r="E13" t="s">
        <v>48</v>
      </c>
      <c r="F13" t="s">
        <v>49</v>
      </c>
      <c r="H13" t="s">
        <v>50</v>
      </c>
      <c r="I13" s="20">
        <v>250</v>
      </c>
      <c r="J13" s="23" t="s">
        <v>27</v>
      </c>
    </row>
    <row r="15" spans="1:10" ht="15" thickBot="1" x14ac:dyDescent="0.35">
      <c r="A15" s="1" t="s">
        <v>4</v>
      </c>
      <c r="B15" s="1" t="s">
        <v>7</v>
      </c>
      <c r="C15" s="1"/>
      <c r="D15" s="1"/>
      <c r="E15" s="1"/>
      <c r="F15" s="1"/>
      <c r="G15" s="1"/>
      <c r="H15" s="1"/>
      <c r="I15" s="1"/>
      <c r="J15" s="1"/>
    </row>
    <row r="16" spans="1:10" ht="15" thickTop="1" x14ac:dyDescent="0.3">
      <c r="G16" s="38" t="s">
        <v>72</v>
      </c>
      <c r="J16" s="3" t="s">
        <v>40</v>
      </c>
    </row>
    <row r="17" spans="1:10" x14ac:dyDescent="0.3">
      <c r="C17" s="7" t="s">
        <v>1</v>
      </c>
      <c r="D17" s="7" t="s">
        <v>2</v>
      </c>
      <c r="E17" s="7" t="s">
        <v>20</v>
      </c>
      <c r="F17" s="7" t="s">
        <v>71</v>
      </c>
      <c r="G17" s="7" t="s">
        <v>45</v>
      </c>
      <c r="H17" s="7" t="s">
        <v>44</v>
      </c>
      <c r="I17" s="37" t="s">
        <v>69</v>
      </c>
      <c r="J17" s="4" t="s">
        <v>51</v>
      </c>
    </row>
    <row r="18" spans="1:10" x14ac:dyDescent="0.3">
      <c r="C18" t="s">
        <v>15</v>
      </c>
      <c r="D18" t="s">
        <v>16</v>
      </c>
      <c r="E18" t="s">
        <v>19</v>
      </c>
      <c r="F18" s="14">
        <v>20000</v>
      </c>
      <c r="G18" s="14">
        <f>F18</f>
        <v>20000</v>
      </c>
      <c r="I18" s="14"/>
    </row>
    <row r="19" spans="1:10" x14ac:dyDescent="0.3">
      <c r="C19" t="s">
        <v>17</v>
      </c>
      <c r="D19" t="s">
        <v>18</v>
      </c>
      <c r="E19" t="s">
        <v>21</v>
      </c>
      <c r="F19" s="14">
        <v>4500</v>
      </c>
      <c r="G19" s="14">
        <v>4000</v>
      </c>
      <c r="H19" s="14">
        <v>500</v>
      </c>
      <c r="I19" s="14"/>
    </row>
    <row r="20" spans="1:10" x14ac:dyDescent="0.3">
      <c r="C20" t="s">
        <v>46</v>
      </c>
      <c r="D20" t="s">
        <v>47</v>
      </c>
      <c r="E20" t="s">
        <v>48</v>
      </c>
      <c r="F20" s="14">
        <v>1500</v>
      </c>
      <c r="G20" s="14">
        <f>IF(H41&gt;I13,F20,0)</f>
        <v>0</v>
      </c>
      <c r="I20" s="14">
        <f>IF(I13&gt;H41,F20,"")</f>
        <v>1500</v>
      </c>
    </row>
    <row r="21" spans="1:10" x14ac:dyDescent="0.3">
      <c r="C21" s="4"/>
      <c r="D21" s="4"/>
      <c r="E21" s="4"/>
      <c r="F21" s="15"/>
      <c r="G21" s="15">
        <v>0</v>
      </c>
      <c r="H21" s="15"/>
      <c r="I21" s="15"/>
      <c r="J21" s="4"/>
    </row>
    <row r="22" spans="1:10" x14ac:dyDescent="0.3">
      <c r="C22" s="3" t="s">
        <v>6</v>
      </c>
      <c r="G22" s="16">
        <f>SUM(G18:G21)</f>
        <v>24000</v>
      </c>
      <c r="H22" s="16">
        <f>SUM(H18:H21)</f>
        <v>500</v>
      </c>
      <c r="I22" s="16">
        <f>SUM(I18:I21)</f>
        <v>1500</v>
      </c>
    </row>
    <row r="25" spans="1:10" ht="15" thickBot="1" x14ac:dyDescent="0.35">
      <c r="A25" s="1" t="s">
        <v>63</v>
      </c>
      <c r="B25" s="1" t="s">
        <v>8</v>
      </c>
      <c r="C25" s="1"/>
      <c r="D25" s="1"/>
      <c r="E25" s="1"/>
      <c r="F25" s="1"/>
      <c r="G25" s="1"/>
      <c r="H25" s="1"/>
      <c r="I25" s="1"/>
      <c r="J25" s="1"/>
    </row>
    <row r="26" spans="1:10" ht="15" thickTop="1" x14ac:dyDescent="0.3"/>
    <row r="27" spans="1:10" ht="28.8" x14ac:dyDescent="0.3">
      <c r="B27" s="7"/>
      <c r="C27" s="9" t="s">
        <v>31</v>
      </c>
      <c r="D27" s="7" t="s">
        <v>2</v>
      </c>
      <c r="E27" s="7" t="s">
        <v>20</v>
      </c>
      <c r="F27" s="9" t="s">
        <v>38</v>
      </c>
      <c r="G27" s="9" t="s">
        <v>34</v>
      </c>
      <c r="H27" s="7" t="s">
        <v>35</v>
      </c>
      <c r="I27" s="9" t="s">
        <v>40</v>
      </c>
      <c r="J27" s="4"/>
    </row>
    <row r="28" spans="1:10" x14ac:dyDescent="0.3">
      <c r="B28" s="3"/>
      <c r="C28" s="22"/>
      <c r="D28" s="3"/>
      <c r="E28" s="3"/>
      <c r="F28" s="22"/>
      <c r="G28" s="22"/>
      <c r="H28" s="3"/>
      <c r="I28" s="22"/>
    </row>
    <row r="29" spans="1:10" x14ac:dyDescent="0.3">
      <c r="B29" s="3" t="s">
        <v>53</v>
      </c>
    </row>
    <row r="30" spans="1:10" x14ac:dyDescent="0.3">
      <c r="B30" s="3"/>
    </row>
    <row r="31" spans="1:10" ht="150" customHeight="1" x14ac:dyDescent="0.3">
      <c r="B31" s="12" t="s">
        <v>32</v>
      </c>
      <c r="C31" t="s">
        <v>28</v>
      </c>
      <c r="D31" s="12" t="s">
        <v>29</v>
      </c>
      <c r="E31" t="s">
        <v>30</v>
      </c>
      <c r="F31" s="14">
        <v>17000</v>
      </c>
      <c r="G31" s="13">
        <f>+F31*60</f>
        <v>1020000</v>
      </c>
      <c r="H31" s="5">
        <f>+G31/F31</f>
        <v>60</v>
      </c>
      <c r="I31" s="40" t="s">
        <v>70</v>
      </c>
      <c r="J31" s="40"/>
    </row>
    <row r="32" spans="1:10" ht="45" customHeight="1" x14ac:dyDescent="0.3">
      <c r="B32" s="12" t="s">
        <v>33</v>
      </c>
      <c r="C32" t="s">
        <v>28</v>
      </c>
      <c r="D32" s="12" t="s">
        <v>29</v>
      </c>
      <c r="E32" t="s">
        <v>30</v>
      </c>
      <c r="F32" s="17">
        <v>11000</v>
      </c>
      <c r="G32" s="13">
        <f>+F32*500</f>
        <v>5500000</v>
      </c>
      <c r="H32" s="18">
        <f>+G32/F32</f>
        <v>500</v>
      </c>
      <c r="I32" s="12" t="s">
        <v>42</v>
      </c>
    </row>
    <row r="33" spans="1:10" ht="45" customHeight="1" x14ac:dyDescent="0.3">
      <c r="A33" s="30" t="s">
        <v>62</v>
      </c>
      <c r="B33" s="12" t="s">
        <v>39</v>
      </c>
      <c r="C33" t="s">
        <v>28</v>
      </c>
      <c r="D33" s="12" t="s">
        <v>29</v>
      </c>
      <c r="E33" s="34" t="s">
        <v>30</v>
      </c>
      <c r="F33" s="35">
        <v>-5000</v>
      </c>
      <c r="G33" s="36">
        <f>+F33*450</f>
        <v>-2250000</v>
      </c>
      <c r="H33" s="18">
        <f>+G33/F33</f>
        <v>450</v>
      </c>
      <c r="I33" s="12" t="s">
        <v>41</v>
      </c>
    </row>
    <row r="34" spans="1:10" ht="42.75" customHeight="1" x14ac:dyDescent="0.3">
      <c r="B34" t="s">
        <v>61</v>
      </c>
      <c r="C34" t="s">
        <v>28</v>
      </c>
      <c r="D34" s="12" t="s">
        <v>29</v>
      </c>
      <c r="E34" t="s">
        <v>30</v>
      </c>
      <c r="F34" s="17">
        <v>1000</v>
      </c>
      <c r="G34" s="13">
        <f>+F34*550</f>
        <v>550000</v>
      </c>
      <c r="H34" s="18">
        <f>+G34/F34</f>
        <v>550</v>
      </c>
      <c r="I34" s="12" t="s">
        <v>43</v>
      </c>
    </row>
    <row r="35" spans="1:10" x14ac:dyDescent="0.3">
      <c r="B35" s="4"/>
      <c r="C35" s="4"/>
      <c r="D35" s="4"/>
      <c r="E35" s="4"/>
      <c r="F35" s="6" t="s">
        <v>9</v>
      </c>
      <c r="G35" s="6" t="s">
        <v>9</v>
      </c>
      <c r="H35" s="6" t="s">
        <v>9</v>
      </c>
      <c r="I35" s="4"/>
      <c r="J35" s="4"/>
    </row>
    <row r="36" spans="1:10" x14ac:dyDescent="0.3">
      <c r="B36" s="10" t="s">
        <v>73</v>
      </c>
      <c r="C36" s="3" t="s">
        <v>9</v>
      </c>
      <c r="F36" s="17">
        <f>SUM(F31:F35)</f>
        <v>24000</v>
      </c>
      <c r="G36" s="13">
        <f>SUM(G31:G35)</f>
        <v>4820000</v>
      </c>
      <c r="H36" s="19">
        <f>+G36/F36</f>
        <v>200.83333333333334</v>
      </c>
    </row>
    <row r="37" spans="1:10" x14ac:dyDescent="0.3">
      <c r="B37" s="10"/>
      <c r="C37" s="3"/>
      <c r="F37" s="13"/>
      <c r="G37" s="13"/>
      <c r="H37" s="19"/>
    </row>
    <row r="39" spans="1:10" x14ac:dyDescent="0.3">
      <c r="B39" s="3" t="s">
        <v>54</v>
      </c>
    </row>
    <row r="41" spans="1:10" ht="28.8" x14ac:dyDescent="0.3">
      <c r="B41" s="8" t="s">
        <v>32</v>
      </c>
      <c r="C41" s="4" t="s">
        <v>46</v>
      </c>
      <c r="D41" s="4" t="s">
        <v>47</v>
      </c>
      <c r="E41" s="4" t="s">
        <v>48</v>
      </c>
      <c r="F41" s="15">
        <f>G20</f>
        <v>0</v>
      </c>
      <c r="G41" s="21">
        <f>F41*H41</f>
        <v>0</v>
      </c>
      <c r="H41" s="6">
        <v>240</v>
      </c>
      <c r="I41" s="8" t="s">
        <v>52</v>
      </c>
      <c r="J41" s="4"/>
    </row>
    <row r="43" spans="1:10" x14ac:dyDescent="0.3">
      <c r="B43" s="24" t="s">
        <v>59</v>
      </c>
      <c r="C43" s="25"/>
      <c r="D43" s="25"/>
      <c r="E43" s="25"/>
      <c r="F43" s="26">
        <f>F36+F41</f>
        <v>24000</v>
      </c>
      <c r="G43" s="27">
        <f>G41+G36</f>
        <v>4820000</v>
      </c>
    </row>
    <row r="45" spans="1:10" x14ac:dyDescent="0.3">
      <c r="B45" s="11" t="s">
        <v>10</v>
      </c>
      <c r="F45" s="5">
        <f>+F36-G22</f>
        <v>0</v>
      </c>
    </row>
    <row r="47" spans="1:10" ht="15" thickBot="1" x14ac:dyDescent="0.35">
      <c r="A47" s="1" t="s">
        <v>64</v>
      </c>
      <c r="B47" s="1" t="s">
        <v>68</v>
      </c>
      <c r="C47" s="1"/>
      <c r="D47" s="1"/>
      <c r="E47" s="1"/>
      <c r="F47" s="1"/>
      <c r="G47" s="1"/>
      <c r="H47" s="1"/>
      <c r="I47" s="1"/>
      <c r="J47" s="1"/>
    </row>
    <row r="48" spans="1:10" ht="15" thickTop="1" x14ac:dyDescent="0.3"/>
    <row r="49" spans="2:9" x14ac:dyDescent="0.3">
      <c r="B49" s="3" t="s">
        <v>11</v>
      </c>
      <c r="C49" s="2" t="s">
        <v>37</v>
      </c>
      <c r="E49" t="s">
        <v>55</v>
      </c>
      <c r="F49" s="13">
        <f>IF(H36&gt;140,90%*(F36*(H36-140)),0)</f>
        <v>1314000.0000000002</v>
      </c>
      <c r="I49" s="31" t="s">
        <v>65</v>
      </c>
    </row>
    <row r="50" spans="2:9" x14ac:dyDescent="0.3">
      <c r="B50" s="4"/>
      <c r="C50" s="39" t="s">
        <v>36</v>
      </c>
      <c r="D50" s="4"/>
      <c r="E50" s="4" t="s">
        <v>56</v>
      </c>
      <c r="F50" s="21">
        <f>IF(H41&gt;$I$13,90%*(F41*(H41-$I$13)),0)</f>
        <v>0</v>
      </c>
      <c r="I50" s="2" t="s">
        <v>57</v>
      </c>
    </row>
    <row r="51" spans="2:9" x14ac:dyDescent="0.3">
      <c r="B51" s="3" t="s">
        <v>75</v>
      </c>
      <c r="C51" s="31"/>
      <c r="F51" s="28">
        <f>SUM(F49:F50)</f>
        <v>1314000.0000000002</v>
      </c>
    </row>
  </sheetData>
  <mergeCells count="1">
    <mergeCell ref="I31:J31"/>
  </mergeCells>
  <printOptions horizontalCentered="1"/>
  <pageMargins left="0.70866141732283472" right="0.70866141732283472" top="0.39370078740157483" bottom="0.59055118110236227" header="0.31496062992125984" footer="0.31496062992125984"/>
  <pageSetup paperSize="8" scale="51" orientation="landscape" r:id="rId1"/>
  <headerFooter>
    <oddFooter>&amp;L&amp;8&amp;Z&amp;F &amp;A
&amp;D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Vorlage Meldung inkl. Beispiel</vt:lpstr>
    </vt:vector>
  </TitlesOfParts>
  <Company>E-Steiermark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PosserTh</dc:creator>
  <cp:lastModifiedBy>Gruber Alexandra</cp:lastModifiedBy>
  <cp:lastPrinted>2022-12-12T17:05:33Z</cp:lastPrinted>
  <dcterms:created xsi:type="dcterms:W3CDTF">2022-11-28T08:48:25Z</dcterms:created>
  <dcterms:modified xsi:type="dcterms:W3CDTF">2023-01-10T12:01:58Z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